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drzba\Desktop\"/>
    </mc:Choice>
  </mc:AlternateContent>
  <bookViews>
    <workbookView xWindow="0" yWindow="0" windowWidth="21570" windowHeight="8085"/>
  </bookViews>
  <sheets>
    <sheet name="List6" sheetId="6" r:id="rId1"/>
    <sheet name="List7" sheetId="7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8" i="6" l="1"/>
  <c r="G38" i="6"/>
  <c r="K38" i="6"/>
  <c r="I15" i="7" l="1"/>
  <c r="H18" i="7"/>
  <c r="H31" i="7"/>
  <c r="H30" i="7"/>
  <c r="G31" i="7"/>
  <c r="G30" i="7"/>
  <c r="F31" i="7"/>
  <c r="F30" i="7"/>
  <c r="F29" i="7" l="1"/>
  <c r="G29" i="7" s="1"/>
  <c r="H29" i="7" s="1"/>
  <c r="G28" i="7"/>
  <c r="H28" i="7" s="1"/>
  <c r="F28" i="7"/>
  <c r="G24" i="7"/>
  <c r="H24" i="7" s="1"/>
  <c r="F24" i="7"/>
  <c r="F23" i="7"/>
  <c r="G23" i="7" s="1"/>
  <c r="H23" i="7" s="1"/>
  <c r="G22" i="7"/>
  <c r="H22" i="7" s="1"/>
  <c r="F22" i="7"/>
  <c r="F21" i="7"/>
  <c r="G21" i="7" s="1"/>
  <c r="H21" i="7" s="1"/>
  <c r="G20" i="7"/>
  <c r="H20" i="7" s="1"/>
  <c r="F20" i="7"/>
  <c r="F19" i="7"/>
  <c r="G19" i="7" s="1"/>
  <c r="H19" i="7" s="1"/>
  <c r="G18" i="7"/>
  <c r="F18" i="7"/>
  <c r="F17" i="7"/>
  <c r="G17" i="7" s="1"/>
  <c r="H17" i="7" s="1"/>
  <c r="G16" i="7"/>
  <c r="H16" i="7" s="1"/>
  <c r="F16" i="7"/>
  <c r="F15" i="7"/>
  <c r="E15" i="7"/>
  <c r="D15" i="7"/>
  <c r="D26" i="7" s="1"/>
  <c r="C15" i="7"/>
  <c r="F13" i="7"/>
  <c r="G13" i="7" s="1"/>
  <c r="H13" i="7" s="1"/>
  <c r="G12" i="7"/>
  <c r="H12" i="7" s="1"/>
  <c r="F12" i="7"/>
  <c r="F11" i="7"/>
  <c r="G11" i="7" s="1"/>
  <c r="H11" i="7" s="1"/>
  <c r="G10" i="7"/>
  <c r="H10" i="7" s="1"/>
  <c r="F10" i="7"/>
  <c r="F9" i="7"/>
  <c r="G9" i="7" s="1"/>
  <c r="H9" i="7" s="1"/>
  <c r="G8" i="7"/>
  <c r="H8" i="7" s="1"/>
  <c r="F8" i="7"/>
  <c r="F7" i="7"/>
  <c r="G7" i="7" s="1"/>
  <c r="H7" i="7" s="1"/>
  <c r="G6" i="7"/>
  <c r="H6" i="7" s="1"/>
  <c r="F6" i="7"/>
  <c r="F5" i="7"/>
  <c r="G5" i="7" s="1"/>
  <c r="H5" i="7" s="1"/>
  <c r="G4" i="7"/>
  <c r="H4" i="7" s="1"/>
  <c r="F4" i="7"/>
  <c r="F3" i="7"/>
  <c r="G3" i="7" s="1"/>
  <c r="H3" i="7" s="1"/>
  <c r="G2" i="7"/>
  <c r="G15" i="7" s="1"/>
  <c r="G26" i="7" s="1"/>
  <c r="F2" i="7"/>
  <c r="H2" i="7" l="1"/>
  <c r="H15" i="7" s="1"/>
  <c r="H26" i="7" s="1"/>
  <c r="H41" i="7" s="1"/>
</calcChain>
</file>

<file path=xl/sharedStrings.xml><?xml version="1.0" encoding="utf-8"?>
<sst xmlns="http://schemas.openxmlformats.org/spreadsheetml/2006/main" count="182" uniqueCount="114">
  <si>
    <t>spotřeba</t>
  </si>
  <si>
    <t>Herna stolního tenisu</t>
  </si>
  <si>
    <t>hala</t>
  </si>
  <si>
    <t>š.č.1</t>
  </si>
  <si>
    <t>4x60w</t>
  </si>
  <si>
    <t>š.č.2</t>
  </si>
  <si>
    <t>š.č.3</t>
  </si>
  <si>
    <t>š.č.4</t>
  </si>
  <si>
    <t>š.č.5</t>
  </si>
  <si>
    <t>4x40w</t>
  </si>
  <si>
    <t>š.č.6</t>
  </si>
  <si>
    <t>2x40w</t>
  </si>
  <si>
    <t>chodba</t>
  </si>
  <si>
    <t>9x40w</t>
  </si>
  <si>
    <t>1x60w</t>
  </si>
  <si>
    <t>prodejna stol.tes.</t>
  </si>
  <si>
    <t>6x40w</t>
  </si>
  <si>
    <t>prod.</t>
  </si>
  <si>
    <t>vrátnice vchod</t>
  </si>
  <si>
    <t>vestibul</t>
  </si>
  <si>
    <t>vchod</t>
  </si>
  <si>
    <t>4x20w</t>
  </si>
  <si>
    <t>lednice</t>
  </si>
  <si>
    <t>přímotop</t>
  </si>
  <si>
    <t>vestibul ya vrátnicí</t>
  </si>
  <si>
    <t>wc ž.</t>
  </si>
  <si>
    <t>wc m.</t>
  </si>
  <si>
    <t>wc ž.1</t>
  </si>
  <si>
    <t>sklad st.t.</t>
  </si>
  <si>
    <t>kumbál</t>
  </si>
  <si>
    <t>wc ž.2</t>
  </si>
  <si>
    <t>kadeřnictví</t>
  </si>
  <si>
    <t>6x20w</t>
  </si>
  <si>
    <t>3x60w</t>
  </si>
  <si>
    <t>klub.59.</t>
  </si>
  <si>
    <t>12x40w</t>
  </si>
  <si>
    <t>š.č.60</t>
  </si>
  <si>
    <t>š.č.61</t>
  </si>
  <si>
    <t>š.č.62</t>
  </si>
  <si>
    <t>Gymnastická hala</t>
  </si>
  <si>
    <t>24x250w</t>
  </si>
  <si>
    <t>5x60w</t>
  </si>
  <si>
    <t>3x10w</t>
  </si>
  <si>
    <t>6x60w</t>
  </si>
  <si>
    <t>chodby</t>
  </si>
  <si>
    <t>10x40w</t>
  </si>
  <si>
    <t xml:space="preserve">sauna </t>
  </si>
  <si>
    <t>Badbinton.hala</t>
  </si>
  <si>
    <t>45x400w</t>
  </si>
  <si>
    <t>judo</t>
  </si>
  <si>
    <t>9x400w</t>
  </si>
  <si>
    <t>2x60w</t>
  </si>
  <si>
    <t>konvice</t>
  </si>
  <si>
    <t>š.č.7</t>
  </si>
  <si>
    <t>š.č.8</t>
  </si>
  <si>
    <t>š.č.9</t>
  </si>
  <si>
    <t>š.č.10</t>
  </si>
  <si>
    <t>š.č.11</t>
  </si>
  <si>
    <t>Posilovna</t>
  </si>
  <si>
    <t>20x40w</t>
  </si>
  <si>
    <t>prím.top.</t>
  </si>
  <si>
    <t>Hala míč.sport</t>
  </si>
  <si>
    <t xml:space="preserve">hala  </t>
  </si>
  <si>
    <t>49x40w</t>
  </si>
  <si>
    <t>zvuk.kab.</t>
  </si>
  <si>
    <t>recepce</t>
  </si>
  <si>
    <t>č.1</t>
  </si>
  <si>
    <t>3x40w</t>
  </si>
  <si>
    <t>č.4</t>
  </si>
  <si>
    <t>č.5</t>
  </si>
  <si>
    <t>č.6</t>
  </si>
  <si>
    <t>č.7</t>
  </si>
  <si>
    <t>č.8</t>
  </si>
  <si>
    <t>č.9</t>
  </si>
  <si>
    <t>č.10</t>
  </si>
  <si>
    <t>č.11</t>
  </si>
  <si>
    <t>VIP</t>
  </si>
  <si>
    <t>10x10w</t>
  </si>
  <si>
    <t>přimotop</t>
  </si>
  <si>
    <t>10x40</t>
  </si>
  <si>
    <t>Leden</t>
  </si>
  <si>
    <t xml:space="preserve">Unor </t>
  </si>
  <si>
    <t>Březen</t>
  </si>
  <si>
    <t>Duben</t>
  </si>
  <si>
    <t>Květen</t>
  </si>
  <si>
    <t>Červen</t>
  </si>
  <si>
    <t>Červenec</t>
  </si>
  <si>
    <t>Srpen</t>
  </si>
  <si>
    <t>Září</t>
  </si>
  <si>
    <t>Říjen</t>
  </si>
  <si>
    <t>Listopad</t>
  </si>
  <si>
    <t>Prosinec</t>
  </si>
  <si>
    <t>spotř.OU</t>
  </si>
  <si>
    <t>naša skut.</t>
  </si>
  <si>
    <t>skut cena</t>
  </si>
  <si>
    <t>platba na víc</t>
  </si>
  <si>
    <t>cena Faktuční</t>
  </si>
  <si>
    <t>2019</t>
  </si>
  <si>
    <t>2018</t>
  </si>
  <si>
    <t>2017</t>
  </si>
  <si>
    <t>2016</t>
  </si>
  <si>
    <t>2015</t>
  </si>
  <si>
    <t>2014</t>
  </si>
  <si>
    <t>2013</t>
  </si>
  <si>
    <t>2012</t>
  </si>
  <si>
    <t>2011</t>
  </si>
  <si>
    <t>2010</t>
  </si>
  <si>
    <t>2020</t>
  </si>
  <si>
    <t>leden</t>
  </si>
  <si>
    <t xml:space="preserve">unor </t>
  </si>
  <si>
    <t>březen</t>
  </si>
  <si>
    <t>duben</t>
  </si>
  <si>
    <t>květen</t>
  </si>
  <si>
    <t>28x40w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</si>
</sst>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Kč&quot;_-;\-* #,##0.00\ &quot;Kč&quot;_-;_-* &quot;-&quot;??\ &quot;Kč&quot;_-;_-@_-"/>
    <numFmt numFmtId="164" formatCode="#,##0.00\ &quot;Kč&quot;"/>
  </numFmts>
  <fonts count="3" x14ac:knownFonts="1"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u/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1" xfId="0" applyBorder="1"/>
    <xf numFmtId="164" fontId="0" fillId="0" borderId="0" xfId="0" applyNumberFormat="1"/>
    <xf numFmtId="0" fontId="0" fillId="2" borderId="0" xfId="0" applyFill="1"/>
    <xf numFmtId="44" fontId="0" fillId="0" borderId="0" xfId="0" applyNumberFormat="1"/>
    <xf numFmtId="44" fontId="0" fillId="0" borderId="1" xfId="0" applyNumberFormat="1" applyBorder="1"/>
    <xf numFmtId="164" fontId="0" fillId="2" borderId="1" xfId="0" applyNumberFormat="1" applyFill="1" applyBorder="1"/>
    <xf numFmtId="0" fontId="0" fillId="0" borderId="1" xfId="0" applyFill="1" applyBorder="1"/>
    <xf numFmtId="0" fontId="0" fillId="0" borderId="3" xfId="0" applyBorder="1"/>
    <xf numFmtId="49" fontId="0" fillId="0" borderId="0" xfId="0" applyNumberFormat="1"/>
    <xf numFmtId="49" fontId="0" fillId="0" borderId="1" xfId="0" applyNumberFormat="1" applyBorder="1"/>
    <xf numFmtId="49" fontId="0" fillId="0" borderId="9" xfId="0" applyNumberFormat="1" applyBorder="1"/>
    <xf numFmtId="49" fontId="0" fillId="0" borderId="5" xfId="0" applyNumberFormat="1" applyBorder="1"/>
    <xf numFmtId="44" fontId="0" fillId="0" borderId="2" xfId="0" applyNumberFormat="1" applyBorder="1"/>
    <xf numFmtId="0" fontId="0" fillId="4" borderId="6" xfId="0" applyFill="1" applyBorder="1"/>
    <xf numFmtId="0" fontId="0" fillId="4" borderId="4" xfId="0" applyFill="1" applyBorder="1"/>
    <xf numFmtId="49" fontId="2" fillId="5" borderId="0" xfId="0" applyNumberFormat="1" applyFont="1" applyFill="1" applyAlignment="1">
      <alignment horizontal="center"/>
    </xf>
    <xf numFmtId="0" fontId="2" fillId="5" borderId="0" xfId="0" applyFont="1" applyFill="1" applyAlignment="1">
      <alignment horizontal="center"/>
    </xf>
    <xf numFmtId="44" fontId="2" fillId="5" borderId="0" xfId="0" applyNumberFormat="1" applyFont="1" applyFill="1" applyAlignment="1">
      <alignment horizontal="center"/>
    </xf>
    <xf numFmtId="164" fontId="2" fillId="5" borderId="0" xfId="0" applyNumberFormat="1" applyFont="1" applyFill="1" applyAlignment="1">
      <alignment horizontal="center"/>
    </xf>
    <xf numFmtId="49" fontId="0" fillId="0" borderId="10" xfId="0" applyNumberFormat="1" applyBorder="1"/>
    <xf numFmtId="0" fontId="0" fillId="0" borderId="7" xfId="0" applyBorder="1"/>
    <xf numFmtId="44" fontId="0" fillId="0" borderId="11" xfId="0" applyNumberFormat="1" applyBorder="1"/>
    <xf numFmtId="0" fontId="0" fillId="0" borderId="8" xfId="0" applyBorder="1"/>
    <xf numFmtId="0" fontId="0" fillId="4" borderId="1" xfId="0" applyFill="1" applyBorder="1"/>
    <xf numFmtId="44" fontId="1" fillId="5" borderId="0" xfId="0" applyNumberFormat="1" applyFont="1" applyFill="1"/>
    <xf numFmtId="0" fontId="0" fillId="3" borderId="0" xfId="0" applyFill="1"/>
    <xf numFmtId="164" fontId="0" fillId="3" borderId="0" xfId="0" applyNumberFormat="1" applyFill="1"/>
    <xf numFmtId="164" fontId="0" fillId="3" borderId="7" xfId="0" applyNumberFormat="1" applyFill="1" applyBorder="1"/>
    <xf numFmtId="0" fontId="0" fillId="3" borderId="12" xfId="0" applyFill="1" applyBorder="1" applyAlignment="1">
      <alignment horizontal="left"/>
    </xf>
    <xf numFmtId="0" fontId="0" fillId="0" borderId="0" xfId="0" applyNumberFormat="1"/>
    <xf numFmtId="0" fontId="0" fillId="3" borderId="0" xfId="0" applyNumberFormat="1" applyFill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1"/>
  <sheetViews>
    <sheetView tabSelected="1" workbookViewId="0">
      <selection activeCell="B8" sqref="B8"/>
    </sheetView>
  </sheetViews>
  <sheetFormatPr defaultRowHeight="15" x14ac:dyDescent="0.25"/>
  <cols>
    <col min="2" max="2" width="8.42578125" customWidth="1"/>
    <col min="3" max="3" width="5.7109375" customWidth="1"/>
    <col min="4" max="4" width="2.140625" customWidth="1"/>
    <col min="5" max="5" width="5.5703125" customWidth="1"/>
    <col min="6" max="6" width="8.42578125" customWidth="1"/>
    <col min="7" max="7" width="6.42578125" customWidth="1"/>
    <col min="8" max="8" width="2.140625" customWidth="1"/>
    <col min="9" max="9" width="8.7109375" customWidth="1"/>
    <col min="10" max="10" width="7" customWidth="1"/>
    <col min="11" max="11" width="6.28515625" customWidth="1"/>
    <col min="12" max="12" width="15.140625" style="2" customWidth="1"/>
  </cols>
  <sheetData>
    <row r="1" spans="1:11" x14ac:dyDescent="0.25">
      <c r="A1" s="3" t="s">
        <v>1</v>
      </c>
      <c r="B1" s="3"/>
      <c r="C1" s="3"/>
      <c r="E1" s="3" t="s">
        <v>39</v>
      </c>
      <c r="F1" s="3"/>
      <c r="G1" s="3"/>
      <c r="I1" s="3" t="s">
        <v>61</v>
      </c>
      <c r="J1" s="3"/>
    </row>
    <row r="2" spans="1:11" x14ac:dyDescent="0.25">
      <c r="A2" t="s">
        <v>2</v>
      </c>
      <c r="B2" t="s">
        <v>113</v>
      </c>
      <c r="C2">
        <v>1120</v>
      </c>
      <c r="E2" t="s">
        <v>2</v>
      </c>
      <c r="F2" t="s">
        <v>40</v>
      </c>
      <c r="G2">
        <v>6000</v>
      </c>
      <c r="I2" t="s">
        <v>62</v>
      </c>
      <c r="J2" t="s">
        <v>63</v>
      </c>
      <c r="K2">
        <v>1960</v>
      </c>
    </row>
    <row r="3" spans="1:11" x14ac:dyDescent="0.25">
      <c r="A3" t="s">
        <v>3</v>
      </c>
      <c r="B3" t="s">
        <v>4</v>
      </c>
      <c r="C3">
        <v>240</v>
      </c>
      <c r="E3" t="s">
        <v>3</v>
      </c>
      <c r="F3" t="s">
        <v>9</v>
      </c>
      <c r="G3">
        <v>160</v>
      </c>
      <c r="I3" t="s">
        <v>64</v>
      </c>
      <c r="J3" t="s">
        <v>11</v>
      </c>
      <c r="K3">
        <v>80</v>
      </c>
    </row>
    <row r="4" spans="1:11" x14ac:dyDescent="0.25">
      <c r="A4" t="s">
        <v>5</v>
      </c>
      <c r="B4" t="s">
        <v>4</v>
      </c>
      <c r="C4">
        <v>240</v>
      </c>
      <c r="E4" t="s">
        <v>5</v>
      </c>
      <c r="F4" t="s">
        <v>9</v>
      </c>
      <c r="G4">
        <v>160</v>
      </c>
      <c r="I4" t="s">
        <v>65</v>
      </c>
      <c r="J4" t="s">
        <v>9</v>
      </c>
      <c r="K4">
        <v>160</v>
      </c>
    </row>
    <row r="5" spans="1:11" x14ac:dyDescent="0.25">
      <c r="A5" t="s">
        <v>6</v>
      </c>
      <c r="B5" t="s">
        <v>4</v>
      </c>
      <c r="C5">
        <v>240</v>
      </c>
      <c r="E5" t="s">
        <v>6</v>
      </c>
      <c r="F5" t="s">
        <v>41</v>
      </c>
      <c r="G5">
        <v>300</v>
      </c>
      <c r="I5" t="s">
        <v>66</v>
      </c>
      <c r="J5" t="s">
        <v>67</v>
      </c>
      <c r="K5">
        <v>120</v>
      </c>
    </row>
    <row r="6" spans="1:11" x14ac:dyDescent="0.25">
      <c r="A6" t="s">
        <v>7</v>
      </c>
      <c r="B6" t="s">
        <v>4</v>
      </c>
      <c r="C6">
        <v>240</v>
      </c>
      <c r="F6" t="s">
        <v>42</v>
      </c>
      <c r="G6">
        <v>30</v>
      </c>
      <c r="J6" t="s">
        <v>22</v>
      </c>
    </row>
    <row r="7" spans="1:11" x14ac:dyDescent="0.25">
      <c r="A7" t="s">
        <v>8</v>
      </c>
      <c r="B7" t="s">
        <v>9</v>
      </c>
      <c r="C7">
        <v>80</v>
      </c>
      <c r="E7" t="s">
        <v>7</v>
      </c>
      <c r="F7" t="s">
        <v>9</v>
      </c>
      <c r="G7">
        <v>160</v>
      </c>
      <c r="I7" t="s">
        <v>26</v>
      </c>
      <c r="J7" t="s">
        <v>16</v>
      </c>
      <c r="K7">
        <v>240</v>
      </c>
    </row>
    <row r="8" spans="1:11" x14ac:dyDescent="0.25">
      <c r="A8" t="s">
        <v>10</v>
      </c>
      <c r="B8" t="s">
        <v>11</v>
      </c>
      <c r="C8">
        <v>80</v>
      </c>
      <c r="F8" t="s">
        <v>43</v>
      </c>
      <c r="G8">
        <v>630</v>
      </c>
      <c r="I8" t="s">
        <v>25</v>
      </c>
      <c r="J8" t="s">
        <v>9</v>
      </c>
      <c r="K8">
        <v>160</v>
      </c>
    </row>
    <row r="9" spans="1:11" x14ac:dyDescent="0.25">
      <c r="A9" t="s">
        <v>12</v>
      </c>
      <c r="B9" t="s">
        <v>13</v>
      </c>
      <c r="C9">
        <v>360</v>
      </c>
      <c r="E9" t="s">
        <v>44</v>
      </c>
      <c r="F9" t="s">
        <v>45</v>
      </c>
      <c r="G9">
        <v>400</v>
      </c>
      <c r="I9" t="s">
        <v>68</v>
      </c>
      <c r="J9" t="s">
        <v>16</v>
      </c>
      <c r="K9">
        <v>240</v>
      </c>
    </row>
    <row r="10" spans="1:11" x14ac:dyDescent="0.25">
      <c r="A10" t="s">
        <v>12</v>
      </c>
      <c r="B10" t="s">
        <v>14</v>
      </c>
      <c r="C10">
        <v>60</v>
      </c>
      <c r="E10" t="s">
        <v>46</v>
      </c>
      <c r="I10" t="s">
        <v>69</v>
      </c>
      <c r="J10" t="s">
        <v>16</v>
      </c>
      <c r="K10">
        <v>240</v>
      </c>
    </row>
    <row r="11" spans="1:11" x14ac:dyDescent="0.25">
      <c r="A11" t="s">
        <v>15</v>
      </c>
      <c r="E11" s="3" t="s">
        <v>47</v>
      </c>
      <c r="F11" s="3"/>
      <c r="G11" s="3"/>
      <c r="I11" t="s">
        <v>70</v>
      </c>
      <c r="J11" t="s">
        <v>16</v>
      </c>
      <c r="K11">
        <v>240</v>
      </c>
    </row>
    <row r="12" spans="1:11" x14ac:dyDescent="0.25">
      <c r="A12" t="s">
        <v>17</v>
      </c>
      <c r="B12" t="s">
        <v>16</v>
      </c>
      <c r="C12">
        <v>240</v>
      </c>
      <c r="E12" t="s">
        <v>2</v>
      </c>
      <c r="F12" t="s">
        <v>48</v>
      </c>
      <c r="G12">
        <v>18000</v>
      </c>
      <c r="J12" t="s">
        <v>16</v>
      </c>
      <c r="K12">
        <v>240</v>
      </c>
    </row>
    <row r="13" spans="1:11" x14ac:dyDescent="0.25">
      <c r="A13" t="s">
        <v>18</v>
      </c>
      <c r="E13" t="s">
        <v>49</v>
      </c>
      <c r="F13" t="s">
        <v>50</v>
      </c>
      <c r="G13">
        <v>3600</v>
      </c>
      <c r="I13" t="s">
        <v>71</v>
      </c>
      <c r="J13" t="s">
        <v>16</v>
      </c>
      <c r="K13">
        <v>240</v>
      </c>
    </row>
    <row r="14" spans="1:11" x14ac:dyDescent="0.25">
      <c r="A14" t="s">
        <v>19</v>
      </c>
      <c r="B14" t="s">
        <v>11</v>
      </c>
      <c r="C14">
        <v>80</v>
      </c>
      <c r="E14" t="s">
        <v>3</v>
      </c>
      <c r="F14" t="s">
        <v>11</v>
      </c>
      <c r="G14">
        <v>80</v>
      </c>
      <c r="I14" t="s">
        <v>72</v>
      </c>
      <c r="J14" t="s">
        <v>16</v>
      </c>
      <c r="K14">
        <v>240</v>
      </c>
    </row>
    <row r="15" spans="1:11" x14ac:dyDescent="0.25">
      <c r="A15" t="s">
        <v>20</v>
      </c>
      <c r="B15" t="s">
        <v>9</v>
      </c>
      <c r="C15">
        <v>160</v>
      </c>
      <c r="E15" t="s">
        <v>26</v>
      </c>
      <c r="F15" t="s">
        <v>11</v>
      </c>
      <c r="G15">
        <v>80</v>
      </c>
      <c r="J15" t="s">
        <v>16</v>
      </c>
      <c r="K15">
        <v>240</v>
      </c>
    </row>
    <row r="16" spans="1:11" x14ac:dyDescent="0.25">
      <c r="B16" t="s">
        <v>21</v>
      </c>
      <c r="C16">
        <v>80</v>
      </c>
      <c r="F16" t="s">
        <v>51</v>
      </c>
      <c r="G16">
        <v>120</v>
      </c>
      <c r="I16" t="s">
        <v>73</v>
      </c>
      <c r="J16" t="s">
        <v>16</v>
      </c>
      <c r="K16">
        <v>240</v>
      </c>
    </row>
    <row r="17" spans="1:14" x14ac:dyDescent="0.25">
      <c r="B17" t="s">
        <v>11</v>
      </c>
      <c r="C17">
        <v>80</v>
      </c>
      <c r="E17" t="s">
        <v>6</v>
      </c>
      <c r="F17" t="s">
        <v>14</v>
      </c>
      <c r="G17">
        <v>60</v>
      </c>
      <c r="I17" t="s">
        <v>74</v>
      </c>
      <c r="J17" t="s">
        <v>16</v>
      </c>
      <c r="K17">
        <v>240</v>
      </c>
    </row>
    <row r="18" spans="1:14" x14ac:dyDescent="0.25">
      <c r="B18" t="s">
        <v>22</v>
      </c>
      <c r="E18" t="s">
        <v>25</v>
      </c>
      <c r="F18" t="s">
        <v>11</v>
      </c>
      <c r="G18">
        <v>80</v>
      </c>
      <c r="J18" t="s">
        <v>16</v>
      </c>
      <c r="K18">
        <v>240</v>
      </c>
    </row>
    <row r="19" spans="1:14" x14ac:dyDescent="0.25">
      <c r="B19" t="s">
        <v>23</v>
      </c>
      <c r="F19" t="s">
        <v>51</v>
      </c>
      <c r="G19">
        <v>120</v>
      </c>
      <c r="I19" t="s">
        <v>75</v>
      </c>
      <c r="J19" t="s">
        <v>16</v>
      </c>
      <c r="K19">
        <v>240</v>
      </c>
    </row>
    <row r="20" spans="1:14" x14ac:dyDescent="0.25">
      <c r="A20" t="s">
        <v>24</v>
      </c>
      <c r="E20" t="s">
        <v>8</v>
      </c>
      <c r="F20" t="s">
        <v>11</v>
      </c>
      <c r="G20">
        <v>80</v>
      </c>
      <c r="I20" t="s">
        <v>76</v>
      </c>
      <c r="J20" t="s">
        <v>77</v>
      </c>
      <c r="K20">
        <v>100</v>
      </c>
    </row>
    <row r="21" spans="1:14" x14ac:dyDescent="0.25">
      <c r="B21" t="s">
        <v>9</v>
      </c>
      <c r="C21">
        <v>160</v>
      </c>
      <c r="F21" t="s">
        <v>52</v>
      </c>
      <c r="J21" t="s">
        <v>22</v>
      </c>
    </row>
    <row r="22" spans="1:14" x14ac:dyDescent="0.25">
      <c r="A22" t="s">
        <v>27</v>
      </c>
      <c r="B22" t="s">
        <v>11</v>
      </c>
      <c r="C22">
        <v>80</v>
      </c>
      <c r="E22" t="s">
        <v>10</v>
      </c>
      <c r="F22" t="s">
        <v>11</v>
      </c>
      <c r="G22">
        <v>80</v>
      </c>
      <c r="J22" t="s">
        <v>52</v>
      </c>
    </row>
    <row r="23" spans="1:14" x14ac:dyDescent="0.25">
      <c r="A23" t="s">
        <v>26</v>
      </c>
      <c r="B23" t="s">
        <v>11</v>
      </c>
      <c r="C23">
        <v>80</v>
      </c>
      <c r="E23" t="s">
        <v>53</v>
      </c>
      <c r="F23" t="s">
        <v>11</v>
      </c>
      <c r="G23">
        <v>80</v>
      </c>
      <c r="J23" t="s">
        <v>78</v>
      </c>
      <c r="K23">
        <v>1000</v>
      </c>
    </row>
    <row r="24" spans="1:14" x14ac:dyDescent="0.25">
      <c r="B24" t="s">
        <v>14</v>
      </c>
      <c r="C24">
        <v>60</v>
      </c>
      <c r="E24" t="s">
        <v>54</v>
      </c>
      <c r="F24" t="s">
        <v>9</v>
      </c>
      <c r="G24">
        <v>160</v>
      </c>
      <c r="I24" t="s">
        <v>44</v>
      </c>
      <c r="J24" t="s">
        <v>79</v>
      </c>
      <c r="K24">
        <v>400</v>
      </c>
    </row>
    <row r="25" spans="1:14" x14ac:dyDescent="0.25">
      <c r="A25" t="s">
        <v>28</v>
      </c>
      <c r="B25" t="s">
        <v>9</v>
      </c>
      <c r="C25">
        <v>160</v>
      </c>
      <c r="E25" t="s">
        <v>55</v>
      </c>
      <c r="F25" t="s">
        <v>9</v>
      </c>
      <c r="G25">
        <v>160</v>
      </c>
    </row>
    <row r="26" spans="1:14" x14ac:dyDescent="0.25">
      <c r="A26" t="s">
        <v>29</v>
      </c>
      <c r="B26" t="s">
        <v>14</v>
      </c>
      <c r="C26">
        <v>60</v>
      </c>
      <c r="E26" t="s">
        <v>56</v>
      </c>
      <c r="F26" t="s">
        <v>33</v>
      </c>
      <c r="G26">
        <v>180</v>
      </c>
    </row>
    <row r="27" spans="1:14" x14ac:dyDescent="0.25">
      <c r="A27" t="s">
        <v>30</v>
      </c>
      <c r="B27" t="s">
        <v>4</v>
      </c>
      <c r="C27">
        <v>240</v>
      </c>
      <c r="F27" t="s">
        <v>9</v>
      </c>
      <c r="G27">
        <v>160</v>
      </c>
      <c r="N27" s="26"/>
    </row>
    <row r="28" spans="1:14" x14ac:dyDescent="0.25">
      <c r="A28" t="s">
        <v>31</v>
      </c>
      <c r="E28" t="s">
        <v>57</v>
      </c>
      <c r="F28" t="s">
        <v>11</v>
      </c>
      <c r="G28">
        <v>80</v>
      </c>
    </row>
    <row r="29" spans="1:14" x14ac:dyDescent="0.25">
      <c r="B29" t="s">
        <v>11</v>
      </c>
      <c r="C29">
        <v>80</v>
      </c>
      <c r="F29" t="s">
        <v>51</v>
      </c>
      <c r="G29">
        <v>120</v>
      </c>
    </row>
    <row r="30" spans="1:14" x14ac:dyDescent="0.25">
      <c r="B30" t="s">
        <v>32</v>
      </c>
      <c r="C30">
        <v>120</v>
      </c>
      <c r="E30" t="s">
        <v>58</v>
      </c>
    </row>
    <row r="31" spans="1:14" x14ac:dyDescent="0.25">
      <c r="B31" t="s">
        <v>33</v>
      </c>
      <c r="C31">
        <v>180</v>
      </c>
      <c r="F31" t="s">
        <v>59</v>
      </c>
      <c r="G31">
        <v>800</v>
      </c>
    </row>
    <row r="32" spans="1:14" x14ac:dyDescent="0.25">
      <c r="A32" t="s">
        <v>34</v>
      </c>
      <c r="B32" t="s">
        <v>35</v>
      </c>
      <c r="C32">
        <v>480</v>
      </c>
      <c r="F32" t="s">
        <v>60</v>
      </c>
      <c r="G32">
        <v>2000</v>
      </c>
    </row>
    <row r="33" spans="1:12" x14ac:dyDescent="0.25">
      <c r="B33" t="s">
        <v>22</v>
      </c>
    </row>
    <row r="34" spans="1:12" x14ac:dyDescent="0.25">
      <c r="A34" t="s">
        <v>36</v>
      </c>
      <c r="B34" t="s">
        <v>9</v>
      </c>
      <c r="C34">
        <v>160</v>
      </c>
    </row>
    <row r="35" spans="1:12" x14ac:dyDescent="0.25">
      <c r="A35" t="s">
        <v>37</v>
      </c>
      <c r="B35" t="s">
        <v>9</v>
      </c>
      <c r="C35">
        <v>160</v>
      </c>
    </row>
    <row r="36" spans="1:12" x14ac:dyDescent="0.25">
      <c r="A36" t="s">
        <v>38</v>
      </c>
      <c r="B36" t="s">
        <v>9</v>
      </c>
      <c r="C36">
        <v>160</v>
      </c>
    </row>
    <row r="37" spans="1:12" x14ac:dyDescent="0.25">
      <c r="L37" s="27"/>
    </row>
    <row r="38" spans="1:12" x14ac:dyDescent="0.25">
      <c r="C38">
        <f>SUM(C2:C37)</f>
        <v>5480</v>
      </c>
      <c r="G38">
        <f>SUM(G2:G37)</f>
        <v>33880</v>
      </c>
      <c r="K38">
        <f>SUM(K2:K37)</f>
        <v>6860</v>
      </c>
      <c r="L38" s="31"/>
    </row>
    <row r="39" spans="1:12" x14ac:dyDescent="0.25">
      <c r="L39" s="31"/>
    </row>
    <row r="40" spans="1:12" x14ac:dyDescent="0.25">
      <c r="L40" s="30"/>
    </row>
    <row r="41" spans="1:12" x14ac:dyDescent="0.25">
      <c r="L41" s="30"/>
    </row>
  </sheetData>
  <pageMargins left="0.7" right="0.7" top="0.78740157499999996" bottom="0.78740157499999996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44"/>
  <sheetViews>
    <sheetView workbookViewId="0">
      <selection activeCell="J19" sqref="J19"/>
    </sheetView>
  </sheetViews>
  <sheetFormatPr defaultRowHeight="15" x14ac:dyDescent="0.25"/>
  <cols>
    <col min="2" max="2" width="10" style="9" customWidth="1"/>
    <col min="3" max="3" width="11.42578125" customWidth="1"/>
    <col min="4" max="4" width="17.28515625" style="4" customWidth="1"/>
    <col min="5" max="5" width="10.7109375" customWidth="1"/>
    <col min="6" max="6" width="10" customWidth="1"/>
    <col min="7" max="7" width="15" style="2" customWidth="1"/>
    <col min="8" max="8" width="16" customWidth="1"/>
    <col min="9" max="9" width="19.28515625" customWidth="1"/>
  </cols>
  <sheetData>
    <row r="1" spans="2:15" ht="15.75" thickBot="1" x14ac:dyDescent="0.3">
      <c r="B1" s="16"/>
      <c r="C1" s="17" t="s">
        <v>0</v>
      </c>
      <c r="D1" s="18" t="s">
        <v>96</v>
      </c>
      <c r="E1" s="17" t="s">
        <v>92</v>
      </c>
      <c r="F1" s="17" t="s">
        <v>93</v>
      </c>
      <c r="G1" s="19" t="s">
        <v>94</v>
      </c>
      <c r="H1" s="17" t="s">
        <v>95</v>
      </c>
      <c r="J1" s="9"/>
      <c r="L1" s="4"/>
      <c r="O1" s="2"/>
    </row>
    <row r="2" spans="2:15" x14ac:dyDescent="0.25">
      <c r="B2" s="11" t="s">
        <v>80</v>
      </c>
      <c r="C2" s="1">
        <v>42928</v>
      </c>
      <c r="D2" s="13">
        <v>149588</v>
      </c>
      <c r="E2" s="14">
        <v>16166</v>
      </c>
      <c r="F2" s="8">
        <f t="shared" ref="F2:F13" si="0">C2-E2</f>
        <v>26762</v>
      </c>
      <c r="G2" s="6">
        <f>F2*3.48</f>
        <v>93131.76</v>
      </c>
      <c r="H2" s="5">
        <f t="shared" ref="H2:H13" si="1">D2-G2</f>
        <v>56456.240000000005</v>
      </c>
      <c r="J2" s="9"/>
      <c r="L2" s="4"/>
      <c r="O2" s="2"/>
    </row>
    <row r="3" spans="2:15" x14ac:dyDescent="0.25">
      <c r="B3" s="12" t="s">
        <v>81</v>
      </c>
      <c r="C3" s="1">
        <v>37588</v>
      </c>
      <c r="D3" s="13">
        <v>133444</v>
      </c>
      <c r="E3" s="15">
        <v>14635</v>
      </c>
      <c r="F3" s="8">
        <f t="shared" si="0"/>
        <v>22953</v>
      </c>
      <c r="G3" s="6">
        <f>F3*3.55</f>
        <v>81483.149999999994</v>
      </c>
      <c r="H3" s="5">
        <f t="shared" si="1"/>
        <v>51960.850000000006</v>
      </c>
      <c r="J3" s="9"/>
      <c r="L3" s="4"/>
      <c r="O3" s="2"/>
    </row>
    <row r="4" spans="2:15" x14ac:dyDescent="0.25">
      <c r="B4" s="12" t="s">
        <v>82</v>
      </c>
      <c r="C4" s="1">
        <v>40404</v>
      </c>
      <c r="D4" s="13">
        <v>141489</v>
      </c>
      <c r="E4" s="15">
        <v>16007</v>
      </c>
      <c r="F4" s="8">
        <f t="shared" si="0"/>
        <v>24397</v>
      </c>
      <c r="G4" s="6">
        <f>F4*3.5</f>
        <v>85389.5</v>
      </c>
      <c r="H4" s="5">
        <f t="shared" si="1"/>
        <v>56099.5</v>
      </c>
      <c r="J4" s="9"/>
      <c r="L4" s="4"/>
      <c r="O4" s="2"/>
    </row>
    <row r="5" spans="2:15" x14ac:dyDescent="0.25">
      <c r="B5" s="12" t="s">
        <v>83</v>
      </c>
      <c r="C5" s="1">
        <v>37540</v>
      </c>
      <c r="D5" s="13">
        <v>133058</v>
      </c>
      <c r="E5" s="15">
        <v>15375</v>
      </c>
      <c r="F5" s="8">
        <f t="shared" si="0"/>
        <v>22165</v>
      </c>
      <c r="G5" s="6">
        <f>F5*3.54</f>
        <v>78464.100000000006</v>
      </c>
      <c r="H5" s="5">
        <f t="shared" si="1"/>
        <v>54593.899999999994</v>
      </c>
      <c r="J5" s="9"/>
      <c r="L5" s="4"/>
      <c r="O5" s="2"/>
    </row>
    <row r="6" spans="2:15" x14ac:dyDescent="0.25">
      <c r="B6" s="12" t="s">
        <v>84</v>
      </c>
      <c r="C6" s="1">
        <v>36673</v>
      </c>
      <c r="D6" s="13">
        <v>130380</v>
      </c>
      <c r="E6" s="15">
        <v>16391</v>
      </c>
      <c r="F6" s="8">
        <f t="shared" si="0"/>
        <v>20282</v>
      </c>
      <c r="G6" s="6">
        <f>F6*3.55</f>
        <v>72001.099999999991</v>
      </c>
      <c r="H6" s="5">
        <f t="shared" si="1"/>
        <v>58378.900000000009</v>
      </c>
      <c r="J6" s="9"/>
      <c r="L6" s="4"/>
      <c r="O6" s="2"/>
    </row>
    <row r="7" spans="2:15" x14ac:dyDescent="0.25">
      <c r="B7" s="12" t="s">
        <v>85</v>
      </c>
      <c r="C7" s="1">
        <v>33429</v>
      </c>
      <c r="D7" s="13">
        <v>120259</v>
      </c>
      <c r="E7" s="15">
        <v>16444</v>
      </c>
      <c r="F7" s="8">
        <f t="shared" si="0"/>
        <v>16985</v>
      </c>
      <c r="G7" s="6">
        <f>F7*3.59</f>
        <v>60976.149999999994</v>
      </c>
      <c r="H7" s="5">
        <f t="shared" si="1"/>
        <v>59282.850000000006</v>
      </c>
      <c r="J7" s="9"/>
      <c r="L7" s="4"/>
      <c r="O7" s="2"/>
    </row>
    <row r="8" spans="2:15" x14ac:dyDescent="0.25">
      <c r="B8" s="12" t="s">
        <v>86</v>
      </c>
      <c r="C8" s="1">
        <v>31572</v>
      </c>
      <c r="D8" s="13">
        <v>114046</v>
      </c>
      <c r="E8" s="15">
        <v>15925</v>
      </c>
      <c r="F8" s="8">
        <f t="shared" si="0"/>
        <v>15647</v>
      </c>
      <c r="G8" s="6">
        <f>F8*3.61</f>
        <v>56485.67</v>
      </c>
      <c r="H8" s="5">
        <f t="shared" si="1"/>
        <v>57560.33</v>
      </c>
      <c r="J8" s="9"/>
      <c r="L8" s="4"/>
      <c r="O8" s="2"/>
    </row>
    <row r="9" spans="2:15" x14ac:dyDescent="0.25">
      <c r="B9" s="12" t="s">
        <v>87</v>
      </c>
      <c r="C9" s="1">
        <v>33725</v>
      </c>
      <c r="D9" s="13">
        <v>119724</v>
      </c>
      <c r="E9" s="15">
        <v>16969</v>
      </c>
      <c r="F9" s="8">
        <f t="shared" si="0"/>
        <v>16756</v>
      </c>
      <c r="G9" s="6">
        <f>F9*3.55</f>
        <v>59483.799999999996</v>
      </c>
      <c r="H9" s="5">
        <f t="shared" si="1"/>
        <v>60240.200000000004</v>
      </c>
      <c r="J9" s="9"/>
      <c r="L9" s="4"/>
      <c r="O9" s="2"/>
    </row>
    <row r="10" spans="2:15" x14ac:dyDescent="0.25">
      <c r="B10" s="12" t="s">
        <v>88</v>
      </c>
      <c r="C10" s="1">
        <v>34725</v>
      </c>
      <c r="D10" s="13">
        <v>123582</v>
      </c>
      <c r="E10" s="15">
        <v>16427</v>
      </c>
      <c r="F10" s="8">
        <f t="shared" si="0"/>
        <v>18298</v>
      </c>
      <c r="G10" s="6">
        <f>F10*3.56</f>
        <v>65140.88</v>
      </c>
      <c r="H10" s="5">
        <f t="shared" si="1"/>
        <v>58441.120000000003</v>
      </c>
      <c r="J10" s="9"/>
      <c r="L10" s="4"/>
      <c r="O10" s="2"/>
    </row>
    <row r="11" spans="2:15" x14ac:dyDescent="0.25">
      <c r="B11" s="12" t="s">
        <v>89</v>
      </c>
      <c r="C11" s="1">
        <v>39403</v>
      </c>
      <c r="D11" s="13">
        <v>138212</v>
      </c>
      <c r="E11" s="15">
        <v>17980</v>
      </c>
      <c r="F11" s="8">
        <f t="shared" si="0"/>
        <v>21423</v>
      </c>
      <c r="G11" s="6">
        <f>F11*3.5</f>
        <v>74980.5</v>
      </c>
      <c r="H11" s="5">
        <f t="shared" si="1"/>
        <v>63231.5</v>
      </c>
      <c r="J11" s="9"/>
      <c r="L11" s="4"/>
      <c r="O11" s="2"/>
    </row>
    <row r="12" spans="2:15" x14ac:dyDescent="0.25">
      <c r="B12" s="12" t="s">
        <v>90</v>
      </c>
      <c r="C12" s="1">
        <v>40812</v>
      </c>
      <c r="D12" s="13">
        <v>143857</v>
      </c>
      <c r="E12" s="15">
        <v>17962</v>
      </c>
      <c r="F12" s="8">
        <f t="shared" si="0"/>
        <v>22850</v>
      </c>
      <c r="G12" s="6">
        <f>F12*3.52</f>
        <v>80432</v>
      </c>
      <c r="H12" s="5">
        <f t="shared" si="1"/>
        <v>63425</v>
      </c>
      <c r="J12" s="9"/>
      <c r="L12" s="4"/>
      <c r="O12" s="2"/>
    </row>
    <row r="13" spans="2:15" x14ac:dyDescent="0.25">
      <c r="B13" s="12" t="s">
        <v>91</v>
      </c>
      <c r="C13" s="1">
        <v>38701</v>
      </c>
      <c r="D13" s="13">
        <v>136592</v>
      </c>
      <c r="E13" s="15">
        <v>17361</v>
      </c>
      <c r="F13" s="8">
        <f t="shared" si="0"/>
        <v>21340</v>
      </c>
      <c r="G13" s="6">
        <f>F13*3.45</f>
        <v>73623</v>
      </c>
      <c r="H13" s="5">
        <f t="shared" si="1"/>
        <v>62969</v>
      </c>
      <c r="J13" s="9"/>
      <c r="L13" s="4"/>
      <c r="O13" s="2"/>
    </row>
    <row r="14" spans="2:15" x14ac:dyDescent="0.25">
      <c r="B14" s="20"/>
      <c r="C14" s="21"/>
      <c r="D14" s="22"/>
      <c r="E14" s="29"/>
      <c r="F14" s="23"/>
      <c r="G14" s="28"/>
      <c r="H14" s="21"/>
      <c r="J14" s="9"/>
      <c r="L14" s="4"/>
      <c r="O14" s="2"/>
    </row>
    <row r="15" spans="2:15" x14ac:dyDescent="0.25">
      <c r="B15" s="10" t="s">
        <v>97</v>
      </c>
      <c r="C15" s="1">
        <f>SUM(C2:C14)</f>
        <v>447500</v>
      </c>
      <c r="D15" s="5">
        <f>SUM(D2:D14)</f>
        <v>1584231</v>
      </c>
      <c r="E15" s="24">
        <f>SUM(E2:E14)</f>
        <v>197642</v>
      </c>
      <c r="F15" s="7">
        <f t="shared" ref="F15:F24" si="2">C15-E15</f>
        <v>249858</v>
      </c>
      <c r="G15" s="6">
        <f>SUM(G2:G14)</f>
        <v>881591.6100000001</v>
      </c>
      <c r="H15" s="5">
        <f>SUM(H2:H14)</f>
        <v>702639.39</v>
      </c>
      <c r="I15" s="4">
        <f>H15+H16+H17+H28+H29+H30+H31+H32</f>
        <v>1525536.0470000003</v>
      </c>
      <c r="J15" s="9"/>
      <c r="L15" s="4"/>
      <c r="O15" s="2"/>
    </row>
    <row r="16" spans="2:15" x14ac:dyDescent="0.25">
      <c r="B16" s="10" t="s">
        <v>98</v>
      </c>
      <c r="C16" s="1">
        <v>423069</v>
      </c>
      <c r="D16" s="5">
        <v>1324894</v>
      </c>
      <c r="E16" s="24">
        <v>81286</v>
      </c>
      <c r="F16" s="1">
        <f t="shared" si="2"/>
        <v>341783</v>
      </c>
      <c r="G16" s="6">
        <f>F16*3.131</f>
        <v>1070122.5729999999</v>
      </c>
      <c r="H16" s="5">
        <f t="shared" ref="H16:H24" si="3">D16-G16</f>
        <v>254771.42700000014</v>
      </c>
      <c r="J16" s="9"/>
      <c r="L16" s="4"/>
      <c r="O16" s="2"/>
    </row>
    <row r="17" spans="2:15" x14ac:dyDescent="0.25">
      <c r="B17" s="10" t="s">
        <v>99</v>
      </c>
      <c r="C17" s="1">
        <v>359402</v>
      </c>
      <c r="D17" s="5">
        <v>1153056</v>
      </c>
      <c r="E17" s="24">
        <v>62874</v>
      </c>
      <c r="F17" s="1">
        <f t="shared" si="2"/>
        <v>296528</v>
      </c>
      <c r="G17" s="6">
        <f>F17*3.2</f>
        <v>948889.60000000009</v>
      </c>
      <c r="H17" s="5">
        <f t="shared" si="3"/>
        <v>204166.39999999991</v>
      </c>
      <c r="J17" s="9"/>
      <c r="L17" s="4"/>
      <c r="O17" s="2"/>
    </row>
    <row r="18" spans="2:15" x14ac:dyDescent="0.25">
      <c r="B18" s="10" t="s">
        <v>100</v>
      </c>
      <c r="C18" s="1">
        <v>324283</v>
      </c>
      <c r="D18" s="5">
        <v>1088600</v>
      </c>
      <c r="E18" s="24">
        <v>56207</v>
      </c>
      <c r="F18" s="1">
        <f t="shared" si="2"/>
        <v>268076</v>
      </c>
      <c r="G18" s="6">
        <f>F18*3.35</f>
        <v>898054.6</v>
      </c>
      <c r="H18" s="5">
        <f>D18-G18</f>
        <v>190545.40000000002</v>
      </c>
      <c r="J18" s="9"/>
      <c r="L18" s="4"/>
      <c r="O18" s="2"/>
    </row>
    <row r="19" spans="2:15" x14ac:dyDescent="0.25">
      <c r="B19" s="10" t="s">
        <v>101</v>
      </c>
      <c r="C19" s="1">
        <v>385054</v>
      </c>
      <c r="D19" s="5">
        <v>1328985</v>
      </c>
      <c r="E19" s="24">
        <v>54391</v>
      </c>
      <c r="F19" s="1">
        <f t="shared" si="2"/>
        <v>330663</v>
      </c>
      <c r="G19" s="6">
        <f>F19*3.45</f>
        <v>1140787.3500000001</v>
      </c>
      <c r="H19" s="5">
        <f t="shared" si="3"/>
        <v>188197.64999999991</v>
      </c>
      <c r="J19" s="9"/>
      <c r="L19" s="4"/>
      <c r="O19" s="2"/>
    </row>
    <row r="20" spans="2:15" x14ac:dyDescent="0.25">
      <c r="B20" s="10" t="s">
        <v>102</v>
      </c>
      <c r="C20" s="1">
        <v>369017</v>
      </c>
      <c r="D20" s="5">
        <v>1492913</v>
      </c>
      <c r="E20" s="24">
        <v>56278</v>
      </c>
      <c r="F20" s="1">
        <f t="shared" si="2"/>
        <v>312739</v>
      </c>
      <c r="G20" s="6">
        <f>F20*4</f>
        <v>1250956</v>
      </c>
      <c r="H20" s="5">
        <f t="shared" si="3"/>
        <v>241957</v>
      </c>
      <c r="J20" s="9"/>
      <c r="L20" s="4"/>
      <c r="O20" s="2"/>
    </row>
    <row r="21" spans="2:15" x14ac:dyDescent="0.25">
      <c r="B21" s="10" t="s">
        <v>103</v>
      </c>
      <c r="C21" s="1">
        <v>357594</v>
      </c>
      <c r="D21" s="5">
        <v>1416089</v>
      </c>
      <c r="E21" s="24">
        <v>56731</v>
      </c>
      <c r="F21" s="1">
        <f t="shared" si="2"/>
        <v>300863</v>
      </c>
      <c r="G21" s="6">
        <f>F21*3.9</f>
        <v>1173365.7</v>
      </c>
      <c r="H21" s="5">
        <f t="shared" si="3"/>
        <v>242723.30000000005</v>
      </c>
      <c r="J21" s="9"/>
      <c r="L21" s="4"/>
      <c r="O21" s="2"/>
    </row>
    <row r="22" spans="2:15" x14ac:dyDescent="0.25">
      <c r="B22" s="10" t="s">
        <v>104</v>
      </c>
      <c r="C22" s="1">
        <v>339796</v>
      </c>
      <c r="D22" s="5">
        <v>1484506</v>
      </c>
      <c r="E22" s="24">
        <v>54916</v>
      </c>
      <c r="F22" s="1">
        <f t="shared" si="2"/>
        <v>284880</v>
      </c>
      <c r="G22" s="6">
        <f>F22*4.3</f>
        <v>1224984</v>
      </c>
      <c r="H22" s="5">
        <f t="shared" si="3"/>
        <v>259522</v>
      </c>
      <c r="J22" s="9"/>
      <c r="L22" s="4"/>
      <c r="O22" s="2"/>
    </row>
    <row r="23" spans="2:15" x14ac:dyDescent="0.25">
      <c r="B23" s="10" t="s">
        <v>105</v>
      </c>
      <c r="C23" s="1">
        <v>354424</v>
      </c>
      <c r="D23" s="5">
        <v>1450018</v>
      </c>
      <c r="E23" s="24">
        <v>57010</v>
      </c>
      <c r="F23" s="1">
        <f t="shared" si="2"/>
        <v>297414</v>
      </c>
      <c r="G23" s="6">
        <f>F23*4</f>
        <v>1189656</v>
      </c>
      <c r="H23" s="5">
        <f t="shared" si="3"/>
        <v>260362</v>
      </c>
      <c r="J23" s="9"/>
      <c r="L23" s="4"/>
      <c r="O23" s="2"/>
    </row>
    <row r="24" spans="2:15" x14ac:dyDescent="0.25">
      <c r="B24" s="10" t="s">
        <v>106</v>
      </c>
      <c r="C24" s="1">
        <v>293721</v>
      </c>
      <c r="D24" s="5">
        <v>1132596</v>
      </c>
      <c r="E24" s="24">
        <v>24498</v>
      </c>
      <c r="F24" s="1">
        <f t="shared" si="2"/>
        <v>269223</v>
      </c>
      <c r="G24" s="6">
        <f>F24*3.8</f>
        <v>1023047.3999999999</v>
      </c>
      <c r="H24" s="5">
        <f t="shared" si="3"/>
        <v>109548.60000000009</v>
      </c>
      <c r="J24" s="9"/>
      <c r="L24" s="4"/>
      <c r="O24" s="2"/>
    </row>
    <row r="25" spans="2:15" x14ac:dyDescent="0.25">
      <c r="E25" s="26"/>
      <c r="G25" s="27"/>
      <c r="J25" s="9"/>
      <c r="L25" s="4"/>
      <c r="O25" s="2"/>
    </row>
    <row r="26" spans="2:15" x14ac:dyDescent="0.25">
      <c r="D26" s="4">
        <f>SUM(D15:D25)</f>
        <v>13455888</v>
      </c>
      <c r="E26" s="26"/>
      <c r="G26" s="27">
        <f>SUM(G15:G25)</f>
        <v>10801454.833000001</v>
      </c>
      <c r="H26" s="25">
        <f>SUM(H15:H25)</f>
        <v>2654433.1669999999</v>
      </c>
      <c r="J26" s="9"/>
      <c r="L26" s="4"/>
      <c r="O26" s="2"/>
    </row>
    <row r="27" spans="2:15" x14ac:dyDescent="0.25">
      <c r="B27" s="10" t="s">
        <v>107</v>
      </c>
      <c r="C27" s="1"/>
      <c r="D27" s="5"/>
      <c r="E27" s="24"/>
      <c r="F27" s="1"/>
      <c r="G27" s="6"/>
      <c r="H27" s="1"/>
      <c r="J27" s="9"/>
      <c r="L27" s="4"/>
      <c r="O27" s="2"/>
    </row>
    <row r="28" spans="2:15" x14ac:dyDescent="0.25">
      <c r="B28" s="10" t="s">
        <v>108</v>
      </c>
      <c r="C28" s="1">
        <v>40085</v>
      </c>
      <c r="D28" s="5">
        <v>141822</v>
      </c>
      <c r="E28" s="24">
        <v>17644</v>
      </c>
      <c r="F28" s="1">
        <f>C28-E28</f>
        <v>22441</v>
      </c>
      <c r="G28" s="6">
        <f>F28*3.53</f>
        <v>79216.73</v>
      </c>
      <c r="H28" s="5">
        <f>D28-G28</f>
        <v>62605.270000000004</v>
      </c>
      <c r="J28" s="9"/>
      <c r="L28" s="4"/>
      <c r="O28" s="2"/>
    </row>
    <row r="29" spans="2:15" x14ac:dyDescent="0.25">
      <c r="B29" s="10" t="s">
        <v>109</v>
      </c>
      <c r="C29" s="1">
        <v>38458</v>
      </c>
      <c r="D29" s="5">
        <v>136379</v>
      </c>
      <c r="E29" s="24">
        <v>16532</v>
      </c>
      <c r="F29" s="1">
        <f>C29-E29</f>
        <v>21926</v>
      </c>
      <c r="G29" s="6">
        <f>F29*3.54</f>
        <v>77618.039999999994</v>
      </c>
      <c r="H29" s="5">
        <f>D29-G29</f>
        <v>58760.960000000006</v>
      </c>
      <c r="J29" s="9"/>
      <c r="L29" s="4"/>
      <c r="O29" s="2"/>
    </row>
    <row r="30" spans="2:15" x14ac:dyDescent="0.25">
      <c r="B30" s="10" t="s">
        <v>110</v>
      </c>
      <c r="C30" s="1">
        <v>27811</v>
      </c>
      <c r="D30" s="5">
        <v>103255</v>
      </c>
      <c r="E30" s="24">
        <v>15921</v>
      </c>
      <c r="F30" s="1">
        <f>C30-E30</f>
        <v>11890</v>
      </c>
      <c r="G30" s="6">
        <f>F30*3.6</f>
        <v>42804</v>
      </c>
      <c r="H30" s="5">
        <f>D30-G30</f>
        <v>60451</v>
      </c>
      <c r="J30" s="9"/>
      <c r="L30" s="4"/>
      <c r="O30" s="2"/>
    </row>
    <row r="31" spans="2:15" x14ac:dyDescent="0.25">
      <c r="B31" s="10" t="s">
        <v>111</v>
      </c>
      <c r="C31" s="1">
        <v>16892</v>
      </c>
      <c r="D31" s="5">
        <v>67510</v>
      </c>
      <c r="E31" s="24">
        <v>13448</v>
      </c>
      <c r="F31" s="1">
        <f>C31-E31</f>
        <v>3444</v>
      </c>
      <c r="G31" s="6">
        <f>F31*3.6</f>
        <v>12398.4</v>
      </c>
      <c r="H31" s="5">
        <f>D31-G31</f>
        <v>55111.6</v>
      </c>
      <c r="J31" s="9"/>
      <c r="L31" s="4"/>
      <c r="O31" s="2"/>
    </row>
    <row r="32" spans="2:15" x14ac:dyDescent="0.25">
      <c r="B32" s="10" t="s">
        <v>112</v>
      </c>
      <c r="C32" s="1"/>
      <c r="D32" s="5"/>
      <c r="E32" s="24"/>
      <c r="F32" s="1"/>
      <c r="G32" s="6"/>
      <c r="H32" s="1">
        <v>127030</v>
      </c>
      <c r="J32" s="9"/>
      <c r="L32" s="4"/>
      <c r="O32" s="2"/>
    </row>
    <row r="33" spans="2:15" x14ac:dyDescent="0.25">
      <c r="B33" s="10"/>
      <c r="C33" s="1"/>
      <c r="D33" s="5"/>
      <c r="E33" s="24"/>
      <c r="F33" s="1"/>
      <c r="G33" s="6"/>
      <c r="H33" s="1"/>
      <c r="J33" s="9"/>
      <c r="L33" s="4"/>
      <c r="O33" s="2"/>
    </row>
    <row r="34" spans="2:15" x14ac:dyDescent="0.25">
      <c r="B34" s="10"/>
      <c r="C34" s="1"/>
      <c r="D34" s="5"/>
      <c r="E34" s="24"/>
      <c r="F34" s="1"/>
      <c r="G34" s="6"/>
      <c r="H34" s="1"/>
      <c r="J34" s="9"/>
      <c r="L34" s="4"/>
      <c r="O34" s="2"/>
    </row>
    <row r="35" spans="2:15" x14ac:dyDescent="0.25">
      <c r="B35" s="10"/>
      <c r="C35" s="1"/>
      <c r="D35" s="5"/>
      <c r="E35" s="24"/>
      <c r="F35" s="1"/>
      <c r="G35" s="6"/>
      <c r="H35" s="1"/>
      <c r="J35" s="9"/>
      <c r="L35" s="4"/>
      <c r="O35" s="2"/>
    </row>
    <row r="36" spans="2:15" x14ac:dyDescent="0.25">
      <c r="B36" s="10"/>
      <c r="C36" s="1"/>
      <c r="D36" s="5"/>
      <c r="E36" s="24"/>
      <c r="F36" s="1"/>
      <c r="G36" s="6"/>
      <c r="H36" s="1"/>
      <c r="J36" s="9"/>
      <c r="L36" s="4"/>
      <c r="O36" s="2"/>
    </row>
    <row r="37" spans="2:15" x14ac:dyDescent="0.25">
      <c r="B37" s="10"/>
      <c r="C37" s="1"/>
      <c r="D37" s="5"/>
      <c r="E37" s="24"/>
      <c r="F37" s="1"/>
      <c r="G37" s="6"/>
      <c r="H37" s="1"/>
      <c r="J37" s="9"/>
      <c r="L37" s="4"/>
      <c r="O37" s="2"/>
    </row>
    <row r="38" spans="2:15" x14ac:dyDescent="0.25">
      <c r="B38" s="10"/>
      <c r="C38" s="1"/>
      <c r="D38" s="5"/>
      <c r="E38" s="24"/>
      <c r="F38" s="1"/>
      <c r="G38" s="6"/>
      <c r="H38" s="1"/>
      <c r="J38" s="9"/>
      <c r="L38" s="4"/>
      <c r="O38" s="2"/>
    </row>
    <row r="39" spans="2:15" x14ac:dyDescent="0.25">
      <c r="B39" s="10"/>
      <c r="C39" s="1"/>
      <c r="D39" s="5"/>
      <c r="E39" s="24"/>
      <c r="F39" s="1"/>
      <c r="G39" s="6"/>
      <c r="H39" s="1"/>
      <c r="J39" s="9"/>
      <c r="L39" s="4"/>
      <c r="O39" s="2"/>
    </row>
    <row r="40" spans="2:15" x14ac:dyDescent="0.25">
      <c r="J40" s="9"/>
      <c r="L40" s="4"/>
      <c r="O40" s="2"/>
    </row>
    <row r="41" spans="2:15" x14ac:dyDescent="0.25">
      <c r="H41" s="4">
        <f>SUM(H26:H40)</f>
        <v>3018391.997</v>
      </c>
      <c r="J41" s="9"/>
      <c r="L41" s="4"/>
      <c r="O41" s="2"/>
    </row>
    <row r="42" spans="2:15" x14ac:dyDescent="0.25">
      <c r="B42"/>
      <c r="D42"/>
      <c r="G42"/>
      <c r="J42" s="9"/>
      <c r="L42" s="4"/>
      <c r="O42" s="2"/>
    </row>
    <row r="43" spans="2:15" x14ac:dyDescent="0.25">
      <c r="B43"/>
      <c r="D43"/>
      <c r="G43"/>
      <c r="J43" s="9"/>
      <c r="L43" s="4"/>
      <c r="O43" s="2"/>
    </row>
    <row r="44" spans="2:15" x14ac:dyDescent="0.25">
      <c r="B44"/>
      <c r="D44"/>
      <c r="G44"/>
      <c r="J44" s="9"/>
      <c r="L44" s="4"/>
      <c r="O44" s="2"/>
    </row>
  </sheetData>
  <pageMargins left="0.7" right="0.7" top="0.78740157499999996" bottom="0.78740157499999996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982F19D5B9C164687FB30321494E4CE" ma:contentTypeVersion="12" ma:contentTypeDescription="Vytvoří nový dokument" ma:contentTypeScope="" ma:versionID="5cfe39cd43695f66057f875a85f5518d">
  <xsd:schema xmlns:xsd="http://www.w3.org/2001/XMLSchema" xmlns:xs="http://www.w3.org/2001/XMLSchema" xmlns:p="http://schemas.microsoft.com/office/2006/metadata/properties" xmlns:ns2="f4fc66d1-0bd6-4002-8ae3-bd3679ea79f2" xmlns:ns3="2ef1be13-b41c-4751-ac75-93e14a74dfac" targetNamespace="http://schemas.microsoft.com/office/2006/metadata/properties" ma:root="true" ma:fieldsID="75fc1d7a0391a01fe897d2d5f10d87aa" ns2:_="" ns3:_="">
    <xsd:import namespace="f4fc66d1-0bd6-4002-8ae3-bd3679ea79f2"/>
    <xsd:import namespace="2ef1be13-b41c-4751-ac75-93e14a74dfa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4fc66d1-0bd6-4002-8ae3-bd3679ea79f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MediaServiceAutoTags" ma:internalName="MediaServiceAutoTags" ma:readOnly="true">
      <xsd:simpleType>
        <xsd:restriction base="dms:Text"/>
      </xsd:simpleType>
    </xsd:element>
    <xsd:element name="MediaServiceOCR" ma:index="12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3" nillable="true" ma:displayName="MediaServiceLocation" ma:internalName="MediaServiceLocatio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ef1be13-b41c-4751-ac75-93e14a74dfac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F545759-AFCA-4DA8-81AA-E410868DBCF9}"/>
</file>

<file path=customXml/itemProps2.xml><?xml version="1.0" encoding="utf-8"?>
<ds:datastoreItem xmlns:ds="http://schemas.openxmlformats.org/officeDocument/2006/customXml" ds:itemID="{85FDD2D1-5465-4B6E-9D5E-0A4272CD3FEB}"/>
</file>

<file path=customXml/itemProps3.xml><?xml version="1.0" encoding="utf-8"?>
<ds:datastoreItem xmlns:ds="http://schemas.openxmlformats.org/officeDocument/2006/customXml" ds:itemID="{5F4BE030-7576-487F-B276-BDCB178FC25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List6</vt:lpstr>
      <vt:lpstr>List7</vt:lpstr>
    </vt:vector>
  </TitlesOfParts>
  <Company>TJ Ostrava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TJ Ostrava</dc:creator>
  <cp:lastModifiedBy>TJ Ostrava</cp:lastModifiedBy>
  <cp:lastPrinted>2021-01-18T11:41:15Z</cp:lastPrinted>
  <dcterms:created xsi:type="dcterms:W3CDTF">2019-11-04T13:45:24Z</dcterms:created>
  <dcterms:modified xsi:type="dcterms:W3CDTF">2021-09-16T12:12:00Z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0x0101003982F19D5B9C164687FB30321494E4CE</vt:lpwstr>
  </property>
</Properties>
</file>